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VFILES\EJERCICIO 2021\TESORERIA 2021\"/>
    </mc:Choice>
  </mc:AlternateContent>
  <bookViews>
    <workbookView xWindow="0" yWindow="0" windowWidth="23040" windowHeight="9384"/>
  </bookViews>
  <sheets>
    <sheet name="CALCULO DEL ISR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 l="1"/>
  <c r="D9" i="1" s="1"/>
  <c r="D10" i="1" s="1"/>
  <c r="D11" i="1" l="1"/>
  <c r="D13" i="1"/>
  <c r="D16" i="1"/>
  <c r="D19" i="1"/>
  <c r="D15" i="1" l="1"/>
  <c r="D17" i="1" s="1"/>
  <c r="C22" i="1" s="1"/>
  <c r="D21" i="1" l="1"/>
  <c r="D22" i="1" s="1"/>
  <c r="C21" i="1"/>
  <c r="D27" i="1" l="1"/>
  <c r="D26" i="1"/>
  <c r="C27" i="1"/>
  <c r="C26" i="1"/>
  <c r="C25" i="1"/>
  <c r="D25" i="1"/>
  <c r="D28" i="1" l="1"/>
</calcChain>
</file>

<file path=xl/sharedStrings.xml><?xml version="1.0" encoding="utf-8"?>
<sst xmlns="http://schemas.openxmlformats.org/spreadsheetml/2006/main" count="44" uniqueCount="35">
  <si>
    <t>TOTAL DE PERCEPCIONES</t>
  </si>
  <si>
    <t>PLAZA 1</t>
  </si>
  <si>
    <t>PLAZA 2</t>
  </si>
  <si>
    <t>PLAZA 3</t>
  </si>
  <si>
    <t>INGRESOS QUINCENALES</t>
  </si>
  <si>
    <t>+</t>
  </si>
  <si>
    <t>=</t>
  </si>
  <si>
    <t>BASE GRAVABLE (MENSUAL)</t>
  </si>
  <si>
    <t>Límite Inferior</t>
  </si>
  <si>
    <t>Límite Superior</t>
  </si>
  <si>
    <t>Cuota Fija</t>
  </si>
  <si>
    <t>% sobre excedente</t>
  </si>
  <si>
    <t>PARA EL CÁLCULO DE PAGOS PROVISIONALES MENSUALES</t>
  </si>
  <si>
    <t>TABLA DEL SUBSIDIO AL EMPLEO</t>
  </si>
  <si>
    <t>Para ingresos de</t>
  </si>
  <si>
    <t>Hasta ingresos de</t>
  </si>
  <si>
    <t>Cantidad de subsidio</t>
  </si>
  <si>
    <t>En adelante</t>
  </si>
  <si>
    <t>-</t>
  </si>
  <si>
    <t>x</t>
  </si>
  <si>
    <t>Subsidio al empleo</t>
  </si>
  <si>
    <t>Impuesto articulo 96</t>
  </si>
  <si>
    <t>Cuota fija</t>
  </si>
  <si>
    <t>Ingresos gravados</t>
  </si>
  <si>
    <t>DETERMINACIÓN DE BASE GRAVABLE</t>
  </si>
  <si>
    <t>x2</t>
  </si>
  <si>
    <t>CALCULO DEL ISR</t>
  </si>
  <si>
    <t>LÍmite inferior</t>
  </si>
  <si>
    <t>Exedente sobre lÍmite inferior</t>
  </si>
  <si>
    <t>/2</t>
  </si>
  <si>
    <t>Impuesto sobre exedente del lím. Inf.</t>
  </si>
  <si>
    <t>Porcentaje para aplicarse sobre excedente de lím. inf.</t>
  </si>
  <si>
    <t>DISTRIBUCIÓN DE ISR/SUBSIDIO POR PLAZA</t>
  </si>
  <si>
    <t>En Adelante</t>
  </si>
  <si>
    <t xml:space="preserve">TARIFA APLICABLE DURANTE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</si>
</sst>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b/>
      <u/>
      <sz val="11"/>
      <color theme="1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ont="1" applyFill="1"/>
    <xf numFmtId="4" fontId="0" fillId="2" borderId="0" xfId="0" applyNumberFormat="1" applyFont="1" applyFill="1"/>
    <xf numFmtId="4" fontId="2" fillId="0" borderId="0" xfId="0" applyNumberFormat="1" applyFont="1" applyProtection="1"/>
    <xf numFmtId="4" fontId="3" fillId="0" borderId="0" xfId="0" applyNumberFormat="1" applyFont="1" applyProtection="1"/>
    <xf numFmtId="0" fontId="0" fillId="0" borderId="0" xfId="0" applyFont="1" applyProtection="1"/>
    <xf numFmtId="4" fontId="0" fillId="0" borderId="0" xfId="0" applyNumberFormat="1" applyFont="1" applyProtection="1"/>
    <xf numFmtId="4" fontId="1" fillId="0" borderId="2" xfId="0" applyNumberFormat="1" applyFont="1" applyBorder="1" applyProtection="1"/>
    <xf numFmtId="4" fontId="1" fillId="0" borderId="3" xfId="0" applyNumberFormat="1" applyFont="1" applyBorder="1" applyProtection="1"/>
    <xf numFmtId="4" fontId="1" fillId="0" borderId="4" xfId="0" applyNumberFormat="1" applyFont="1" applyBorder="1" applyProtection="1"/>
    <xf numFmtId="4" fontId="2" fillId="6" borderId="5" xfId="0" applyNumberFormat="1" applyFont="1" applyFill="1" applyBorder="1" applyProtection="1"/>
    <xf numFmtId="4" fontId="2" fillId="0" borderId="6" xfId="0" applyNumberFormat="1" applyFont="1" applyBorder="1" applyProtection="1"/>
    <xf numFmtId="4" fontId="2" fillId="4" borderId="6" xfId="0" applyNumberFormat="1" applyFont="1" applyFill="1" applyBorder="1" applyProtection="1"/>
    <xf numFmtId="10" fontId="0" fillId="3" borderId="7" xfId="0" applyNumberFormat="1" applyFont="1" applyFill="1" applyBorder="1" applyProtection="1"/>
    <xf numFmtId="0" fontId="0" fillId="0" borderId="17" xfId="0" applyFont="1" applyBorder="1" applyProtection="1"/>
    <xf numFmtId="0" fontId="0" fillId="0" borderId="0" xfId="0" applyFont="1" applyBorder="1" applyProtection="1"/>
    <xf numFmtId="4" fontId="2" fillId="0" borderId="18" xfId="0" applyNumberFormat="1" applyFont="1" applyBorder="1" applyProtection="1"/>
    <xf numFmtId="4" fontId="2" fillId="6" borderId="18" xfId="0" applyNumberFormat="1" applyFont="1" applyFill="1" applyBorder="1" applyProtection="1"/>
    <xf numFmtId="0" fontId="0" fillId="0" borderId="18" xfId="0" applyFont="1" applyBorder="1" applyProtection="1"/>
    <xf numFmtId="10" fontId="2" fillId="3" borderId="18" xfId="0" applyNumberFormat="1" applyFont="1" applyFill="1" applyBorder="1" applyProtection="1"/>
    <xf numFmtId="4" fontId="2" fillId="6" borderId="8" xfId="0" applyNumberFormat="1" applyFont="1" applyFill="1" applyBorder="1" applyProtection="1"/>
    <xf numFmtId="4" fontId="2" fillId="0" borderId="9" xfId="0" applyNumberFormat="1" applyFont="1" applyBorder="1" applyProtection="1"/>
    <xf numFmtId="4" fontId="2" fillId="4" borderId="9" xfId="0" applyNumberFormat="1" applyFont="1" applyFill="1" applyBorder="1" applyProtection="1"/>
    <xf numFmtId="10" fontId="0" fillId="3" borderId="10" xfId="0" applyNumberFormat="1" applyFont="1" applyFill="1" applyBorder="1" applyProtection="1"/>
    <xf numFmtId="4" fontId="1" fillId="0" borderId="0" xfId="0" applyNumberFormat="1" applyFont="1" applyAlignment="1" applyProtection="1"/>
    <xf numFmtId="4" fontId="0" fillId="0" borderId="1" xfId="0" applyNumberFormat="1" applyFont="1" applyBorder="1" applyProtection="1"/>
    <xf numFmtId="4" fontId="2" fillId="0" borderId="2" xfId="0" applyNumberFormat="1" applyFont="1" applyBorder="1" applyProtection="1"/>
    <xf numFmtId="4" fontId="2" fillId="0" borderId="3" xfId="0" applyNumberFormat="1" applyFont="1" applyBorder="1" applyProtection="1"/>
    <xf numFmtId="4" fontId="2" fillId="5" borderId="4" xfId="0" applyNumberFormat="1" applyFont="1" applyFill="1" applyBorder="1" applyProtection="1"/>
    <xf numFmtId="0" fontId="2" fillId="0" borderId="18" xfId="0" applyFont="1" applyBorder="1" applyProtection="1"/>
    <xf numFmtId="4" fontId="2" fillId="0" borderId="5" xfId="0" applyNumberFormat="1" applyFont="1" applyBorder="1" applyProtection="1"/>
    <xf numFmtId="4" fontId="2" fillId="5" borderId="7" xfId="0" applyNumberFormat="1" applyFont="1" applyFill="1" applyBorder="1" applyProtection="1"/>
    <xf numFmtId="0" fontId="2" fillId="5" borderId="18" xfId="0" applyFont="1" applyFill="1" applyBorder="1" applyProtection="1"/>
    <xf numFmtId="0" fontId="0" fillId="0" borderId="14" xfId="0" applyFont="1" applyBorder="1" applyProtection="1"/>
    <xf numFmtId="0" fontId="0" fillId="0" borderId="15" xfId="0" applyFont="1" applyBorder="1" applyProtection="1"/>
    <xf numFmtId="4" fontId="0" fillId="0" borderId="18" xfId="0" applyNumberFormat="1" applyFont="1" applyBorder="1" applyProtection="1"/>
    <xf numFmtId="4" fontId="0" fillId="0" borderId="16" xfId="0" applyNumberFormat="1" applyFont="1" applyBorder="1" applyProtection="1"/>
    <xf numFmtId="4" fontId="2" fillId="0" borderId="8" xfId="0" applyNumberFormat="1" applyFont="1" applyBorder="1" applyProtection="1"/>
    <xf numFmtId="4" fontId="2" fillId="5" borderId="10" xfId="0" applyNumberFormat="1" applyFont="1" applyFill="1" applyBorder="1" applyProtection="1"/>
    <xf numFmtId="0" fontId="0" fillId="0" borderId="0" xfId="0" applyFont="1" applyFill="1"/>
    <xf numFmtId="4" fontId="2" fillId="0" borderId="23" xfId="0" applyNumberFormat="1" applyFont="1" applyBorder="1" applyProtection="1">
      <protection locked="0"/>
    </xf>
    <xf numFmtId="4" fontId="4" fillId="0" borderId="16" xfId="0" applyNumberFormat="1" applyFont="1" applyBorder="1" applyProtection="1"/>
    <xf numFmtId="4" fontId="4" fillId="0" borderId="19" xfId="0" applyNumberFormat="1" applyFont="1" applyBorder="1" applyProtection="1"/>
    <xf numFmtId="4" fontId="2" fillId="4" borderId="18" xfId="0" applyNumberFormat="1" applyFont="1" applyFill="1" applyBorder="1" applyProtection="1"/>
    <xf numFmtId="0" fontId="0" fillId="0" borderId="11" xfId="0" applyFont="1" applyBorder="1" applyProtection="1"/>
    <xf numFmtId="0" fontId="0" fillId="0" borderId="12" xfId="0" applyFont="1" applyBorder="1" applyProtection="1"/>
    <xf numFmtId="4" fontId="0" fillId="0" borderId="13" xfId="0" applyNumberFormat="1" applyFont="1" applyBorder="1" applyProtection="1"/>
    <xf numFmtId="0" fontId="1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4" fontId="1" fillId="0" borderId="11" xfId="0" applyNumberFormat="1" applyFon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/>
    </xf>
    <xf numFmtId="4" fontId="1" fillId="0" borderId="14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center"/>
    </xf>
    <xf numFmtId="4" fontId="1" fillId="0" borderId="16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90" zoomScaleNormal="90" workbookViewId="0">
      <selection activeCell="D4" sqref="D4"/>
    </sheetView>
  </sheetViews>
  <sheetFormatPr baseColWidth="10" defaultRowHeight="14.4" x14ac:dyDescent="0.3"/>
  <cols>
    <col min="1" max="1" width="7.44140625" style="1" bestFit="1" customWidth="1"/>
    <col min="2" max="2" width="2.88671875" style="1" bestFit="1" customWidth="1"/>
    <col min="3" max="3" width="46.77734375" style="1" bestFit="1" customWidth="1"/>
    <col min="4" max="4" width="14.21875" style="1" customWidth="1"/>
    <col min="5" max="5" width="2.6640625" style="2" customWidth="1"/>
    <col min="6" max="7" width="15.5546875" style="2" customWidth="1"/>
    <col min="8" max="8" width="17.77734375" style="2" bestFit="1" customWidth="1"/>
    <col min="9" max="9" width="16.44140625" style="2" bestFit="1" customWidth="1"/>
    <col min="10" max="10" width="3.33203125" style="1" customWidth="1"/>
    <col min="11" max="16384" width="11.5546875" style="1"/>
  </cols>
  <sheetData>
    <row r="1" spans="1:9" x14ac:dyDescent="0.3">
      <c r="A1" s="5"/>
      <c r="B1" s="5"/>
      <c r="C1" s="57" t="s">
        <v>24</v>
      </c>
      <c r="D1" s="57"/>
      <c r="E1" s="6"/>
      <c r="F1" s="50" t="s">
        <v>34</v>
      </c>
      <c r="G1" s="51"/>
      <c r="H1" s="51"/>
      <c r="I1" s="52"/>
    </row>
    <row r="2" spans="1:9" ht="15" thickBot="1" x14ac:dyDescent="0.35">
      <c r="A2" s="5" t="s">
        <v>1</v>
      </c>
      <c r="B2" s="5"/>
      <c r="C2" s="5" t="s">
        <v>0</v>
      </c>
      <c r="D2" s="40">
        <v>27560.16</v>
      </c>
      <c r="E2" s="6"/>
      <c r="F2" s="53" t="s">
        <v>12</v>
      </c>
      <c r="G2" s="54"/>
      <c r="H2" s="54"/>
      <c r="I2" s="55"/>
    </row>
    <row r="3" spans="1:9" x14ac:dyDescent="0.3">
      <c r="A3" s="5" t="s">
        <v>2</v>
      </c>
      <c r="B3" s="5" t="s">
        <v>5</v>
      </c>
      <c r="C3" s="5" t="s">
        <v>0</v>
      </c>
      <c r="D3" s="40">
        <v>0</v>
      </c>
      <c r="E3" s="6"/>
      <c r="F3" s="7" t="s">
        <v>8</v>
      </c>
      <c r="G3" s="8" t="s">
        <v>9</v>
      </c>
      <c r="H3" s="8" t="s">
        <v>10</v>
      </c>
      <c r="I3" s="9" t="s">
        <v>11</v>
      </c>
    </row>
    <row r="4" spans="1:9" x14ac:dyDescent="0.3">
      <c r="A4" s="5" t="s">
        <v>3</v>
      </c>
      <c r="B4" s="5" t="s">
        <v>5</v>
      </c>
      <c r="C4" s="5" t="s">
        <v>0</v>
      </c>
      <c r="D4" s="40">
        <v>0</v>
      </c>
      <c r="E4" s="6"/>
      <c r="F4" s="10">
        <v>0.01</v>
      </c>
      <c r="G4" s="11">
        <v>644.58000000000004</v>
      </c>
      <c r="H4" s="12">
        <v>0</v>
      </c>
      <c r="I4" s="13">
        <v>1.9199999999999998E-2</v>
      </c>
    </row>
    <row r="5" spans="1:9" x14ac:dyDescent="0.3">
      <c r="A5" s="5"/>
      <c r="B5" s="5" t="s">
        <v>6</v>
      </c>
      <c r="C5" s="5" t="s">
        <v>4</v>
      </c>
      <c r="D5" s="3">
        <f>SUM(D2:D4)</f>
        <v>27560.16</v>
      </c>
      <c r="E5" s="6"/>
      <c r="F5" s="10">
        <v>644.59</v>
      </c>
      <c r="G5" s="11">
        <v>5470.92</v>
      </c>
      <c r="H5" s="12">
        <v>12.38</v>
      </c>
      <c r="I5" s="13">
        <v>6.4000000000000001E-2</v>
      </c>
    </row>
    <row r="6" spans="1:9" x14ac:dyDescent="0.3">
      <c r="A6" s="5"/>
      <c r="B6" s="5" t="s">
        <v>25</v>
      </c>
      <c r="C6" s="5" t="s">
        <v>7</v>
      </c>
      <c r="D6" s="4">
        <f>D5*2</f>
        <v>55120.32</v>
      </c>
      <c r="E6" s="6"/>
      <c r="F6" s="10">
        <v>5470.93</v>
      </c>
      <c r="G6" s="11">
        <v>9614.66</v>
      </c>
      <c r="H6" s="12">
        <v>321.26</v>
      </c>
      <c r="I6" s="13">
        <v>0.10879999999999999</v>
      </c>
    </row>
    <row r="7" spans="1:9" ht="15" thickBot="1" x14ac:dyDescent="0.35">
      <c r="A7" s="5"/>
      <c r="B7" s="5"/>
      <c r="C7" s="5"/>
      <c r="D7" s="5"/>
      <c r="E7" s="6"/>
      <c r="F7" s="10">
        <v>9614.67</v>
      </c>
      <c r="G7" s="11">
        <v>11176.62</v>
      </c>
      <c r="H7" s="12">
        <v>772.1</v>
      </c>
      <c r="I7" s="13">
        <v>0.16</v>
      </c>
    </row>
    <row r="8" spans="1:9" x14ac:dyDescent="0.3">
      <c r="A8" s="5"/>
      <c r="B8" s="58" t="s">
        <v>26</v>
      </c>
      <c r="C8" s="59"/>
      <c r="D8" s="60"/>
      <c r="E8" s="6"/>
      <c r="F8" s="10">
        <v>11176.63</v>
      </c>
      <c r="G8" s="11">
        <v>13381.47</v>
      </c>
      <c r="H8" s="12">
        <v>1022.01</v>
      </c>
      <c r="I8" s="13">
        <v>0.1792</v>
      </c>
    </row>
    <row r="9" spans="1:9" x14ac:dyDescent="0.3">
      <c r="A9" s="5"/>
      <c r="B9" s="14"/>
      <c r="C9" s="15" t="s">
        <v>23</v>
      </c>
      <c r="D9" s="16">
        <f>D6</f>
        <v>55120.32</v>
      </c>
      <c r="E9" s="6"/>
      <c r="F9" s="10">
        <v>13381.48</v>
      </c>
      <c r="G9" s="11">
        <v>26988.5</v>
      </c>
      <c r="H9" s="12">
        <v>1417.12</v>
      </c>
      <c r="I9" s="13">
        <v>0.21360000000000001</v>
      </c>
    </row>
    <row r="10" spans="1:9" x14ac:dyDescent="0.3">
      <c r="A10" s="5"/>
      <c r="B10" s="14" t="s">
        <v>18</v>
      </c>
      <c r="C10" s="15" t="s">
        <v>27</v>
      </c>
      <c r="D10" s="17">
        <f>VLOOKUP(D9,F3:I14,1,TRUE)</f>
        <v>42537.59</v>
      </c>
      <c r="E10" s="6"/>
      <c r="F10" s="10">
        <v>26988.51</v>
      </c>
      <c r="G10" s="11">
        <v>42537.58</v>
      </c>
      <c r="H10" s="12">
        <v>4323.58</v>
      </c>
      <c r="I10" s="13">
        <v>0.23519999999999999</v>
      </c>
    </row>
    <row r="11" spans="1:9" x14ac:dyDescent="0.3">
      <c r="A11" s="5"/>
      <c r="B11" s="14" t="s">
        <v>6</v>
      </c>
      <c r="C11" s="15" t="s">
        <v>28</v>
      </c>
      <c r="D11" s="16">
        <f>D9-D10</f>
        <v>12582.730000000003</v>
      </c>
      <c r="E11" s="6"/>
      <c r="F11" s="10">
        <v>42537.59</v>
      </c>
      <c r="G11" s="11">
        <v>81211.25</v>
      </c>
      <c r="H11" s="12">
        <v>7980.73</v>
      </c>
      <c r="I11" s="13">
        <v>0.3</v>
      </c>
    </row>
    <row r="12" spans="1:9" x14ac:dyDescent="0.3">
      <c r="A12" s="5"/>
      <c r="B12" s="14"/>
      <c r="C12" s="15"/>
      <c r="D12" s="18"/>
      <c r="E12" s="6"/>
      <c r="F12" s="10">
        <v>81211.259999999995</v>
      </c>
      <c r="G12" s="11">
        <v>108281.67</v>
      </c>
      <c r="H12" s="12">
        <v>19582.830000000002</v>
      </c>
      <c r="I12" s="13">
        <v>0.32</v>
      </c>
    </row>
    <row r="13" spans="1:9" x14ac:dyDescent="0.3">
      <c r="A13" s="5"/>
      <c r="B13" s="14" t="s">
        <v>19</v>
      </c>
      <c r="C13" s="15" t="s">
        <v>31</v>
      </c>
      <c r="D13" s="19">
        <f>VLOOKUP(D9,F3:I14,4,TRUE)</f>
        <v>0.3</v>
      </c>
      <c r="E13" s="6"/>
      <c r="F13" s="10">
        <v>108281.68</v>
      </c>
      <c r="G13" s="11">
        <v>324845.01</v>
      </c>
      <c r="H13" s="12">
        <v>28245.360000000001</v>
      </c>
      <c r="I13" s="13">
        <v>0.34</v>
      </c>
    </row>
    <row r="14" spans="1:9" ht="15" thickBot="1" x14ac:dyDescent="0.35">
      <c r="A14" s="5"/>
      <c r="B14" s="14"/>
      <c r="C14" s="15"/>
      <c r="D14" s="18"/>
      <c r="E14" s="6"/>
      <c r="F14" s="20">
        <v>324845.02</v>
      </c>
      <c r="G14" s="21" t="s">
        <v>33</v>
      </c>
      <c r="H14" s="22">
        <v>101876.9</v>
      </c>
      <c r="I14" s="23">
        <v>0.35</v>
      </c>
    </row>
    <row r="15" spans="1:9" ht="15" thickBot="1" x14ac:dyDescent="0.35">
      <c r="A15" s="5"/>
      <c r="B15" s="14" t="s">
        <v>6</v>
      </c>
      <c r="C15" s="15" t="s">
        <v>30</v>
      </c>
      <c r="D15" s="16">
        <f>ROUND(D11*D13,2)</f>
        <v>3774.82</v>
      </c>
      <c r="E15" s="6"/>
      <c r="F15" s="6"/>
      <c r="G15" s="6"/>
      <c r="H15" s="6"/>
      <c r="I15" s="6"/>
    </row>
    <row r="16" spans="1:9" ht="15" thickBot="1" x14ac:dyDescent="0.35">
      <c r="A16" s="5"/>
      <c r="B16" s="14" t="s">
        <v>5</v>
      </c>
      <c r="C16" s="15" t="s">
        <v>22</v>
      </c>
      <c r="D16" s="43">
        <f>VLOOKUP(D9,F3:I14,3,TRUE)</f>
        <v>7980.73</v>
      </c>
      <c r="E16" s="6"/>
      <c r="F16" s="56" t="s">
        <v>13</v>
      </c>
      <c r="G16" s="56"/>
      <c r="H16" s="56"/>
      <c r="I16" s="24"/>
    </row>
    <row r="17" spans="1:9" ht="15" thickBot="1" x14ac:dyDescent="0.35">
      <c r="A17" s="5"/>
      <c r="B17" s="14" t="s">
        <v>6</v>
      </c>
      <c r="C17" s="15" t="s">
        <v>21</v>
      </c>
      <c r="D17" s="16">
        <f>D15+D16</f>
        <v>11755.55</v>
      </c>
      <c r="E17" s="6"/>
      <c r="F17" s="25" t="s">
        <v>14</v>
      </c>
      <c r="G17" s="25" t="s">
        <v>15</v>
      </c>
      <c r="H17" s="25" t="s">
        <v>16</v>
      </c>
      <c r="I17" s="6"/>
    </row>
    <row r="18" spans="1:9" x14ac:dyDescent="0.3">
      <c r="A18" s="5"/>
      <c r="B18" s="14"/>
      <c r="C18" s="15"/>
      <c r="D18" s="29"/>
      <c r="E18" s="6"/>
      <c r="F18" s="26">
        <v>0.01</v>
      </c>
      <c r="G18" s="27">
        <v>1768.96</v>
      </c>
      <c r="H18" s="28">
        <v>407.02</v>
      </c>
      <c r="I18" s="6"/>
    </row>
    <row r="19" spans="1:9" x14ac:dyDescent="0.3">
      <c r="A19" s="5"/>
      <c r="B19" s="14" t="s">
        <v>18</v>
      </c>
      <c r="C19" s="15" t="s">
        <v>20</v>
      </c>
      <c r="D19" s="32">
        <f>VLOOKUP(D9,F18:H28,3,TRUE)</f>
        <v>0</v>
      </c>
      <c r="E19" s="6"/>
      <c r="F19" s="30">
        <v>1768.97</v>
      </c>
      <c r="G19" s="11">
        <v>2653.38</v>
      </c>
      <c r="H19" s="31">
        <v>406.83</v>
      </c>
      <c r="I19" s="6"/>
    </row>
    <row r="20" spans="1:9" x14ac:dyDescent="0.3">
      <c r="A20" s="5"/>
      <c r="B20" s="14"/>
      <c r="C20" s="15"/>
      <c r="D20" s="29"/>
      <c r="E20" s="6"/>
      <c r="F20" s="30">
        <v>2653.39</v>
      </c>
      <c r="G20" s="11">
        <v>3472.84</v>
      </c>
      <c r="H20" s="31">
        <v>406.62</v>
      </c>
      <c r="I20" s="6"/>
    </row>
    <row r="21" spans="1:9" x14ac:dyDescent="0.3">
      <c r="A21" s="5"/>
      <c r="B21" s="14" t="s">
        <v>6</v>
      </c>
      <c r="C21" s="15" t="str">
        <f>IF(D17-D19&lt;0,"Subsidio mensual efectívamente entregado","ISR Mensual a cargo")</f>
        <v>ISR Mensual a cargo</v>
      </c>
      <c r="D21" s="16">
        <f>D17-D19</f>
        <v>11755.55</v>
      </c>
      <c r="E21" s="6"/>
      <c r="F21" s="30">
        <v>3472.85</v>
      </c>
      <c r="G21" s="11">
        <v>3537.87</v>
      </c>
      <c r="H21" s="31">
        <v>392.77</v>
      </c>
      <c r="I21" s="6"/>
    </row>
    <row r="22" spans="1:9" ht="15" thickBot="1" x14ac:dyDescent="0.35">
      <c r="A22" s="5"/>
      <c r="B22" s="33" t="s">
        <v>29</v>
      </c>
      <c r="C22" s="34" t="str">
        <f>IF(D17-D19&lt;0,"Subsidio quincenal efectívamente entregado","ISR quincenal a cargo")</f>
        <v>ISR quincenal a cargo</v>
      </c>
      <c r="D22" s="41">
        <f>ROUND(D21/2,2)</f>
        <v>5877.78</v>
      </c>
      <c r="E22" s="6"/>
      <c r="F22" s="30">
        <v>3537.88</v>
      </c>
      <c r="G22" s="11">
        <v>4446.1499999999996</v>
      </c>
      <c r="H22" s="31">
        <v>382.46</v>
      </c>
      <c r="I22" s="6"/>
    </row>
    <row r="23" spans="1:9" ht="15" thickBot="1" x14ac:dyDescent="0.35">
      <c r="A23" s="5"/>
      <c r="B23" s="39"/>
      <c r="C23" s="39"/>
      <c r="D23" s="39"/>
      <c r="E23" s="6"/>
      <c r="F23" s="30">
        <v>4446.16</v>
      </c>
      <c r="G23" s="11">
        <v>4717.18</v>
      </c>
      <c r="H23" s="31">
        <v>354.23</v>
      </c>
      <c r="I23" s="6"/>
    </row>
    <row r="24" spans="1:9" ht="15" thickBot="1" x14ac:dyDescent="0.35">
      <c r="A24" s="5"/>
      <c r="B24" s="47" t="s">
        <v>32</v>
      </c>
      <c r="C24" s="48"/>
      <c r="D24" s="49"/>
      <c r="E24" s="6"/>
      <c r="F24" s="30">
        <v>4717.1899999999996</v>
      </c>
      <c r="G24" s="11">
        <v>5335.42</v>
      </c>
      <c r="H24" s="31">
        <v>324.87</v>
      </c>
      <c r="I24" s="6"/>
    </row>
    <row r="25" spans="1:9" x14ac:dyDescent="0.3">
      <c r="A25" s="5"/>
      <c r="B25" s="44"/>
      <c r="C25" s="45" t="str">
        <f>IF($D$22&lt;0,"SUBSIDIO PLAZA 1","ISR PLAZA 1")</f>
        <v>ISR PLAZA 1</v>
      </c>
      <c r="D25" s="46">
        <f>IF($D$22&lt;0,(D22*(D2/D5)*-1),(D22*(D2/D5)))</f>
        <v>5877.78</v>
      </c>
      <c r="E25" s="6"/>
      <c r="F25" s="30">
        <v>5335.43</v>
      </c>
      <c r="G25" s="11">
        <v>6224.67</v>
      </c>
      <c r="H25" s="31">
        <v>294.63</v>
      </c>
      <c r="I25" s="6"/>
    </row>
    <row r="26" spans="1:9" x14ac:dyDescent="0.3">
      <c r="A26" s="5"/>
      <c r="B26" s="14"/>
      <c r="C26" s="15" t="str">
        <f>IF($D$22&lt;0,"SUBSIDIO PLAZA 2","ISR PLAZA 2")</f>
        <v>ISR PLAZA 2</v>
      </c>
      <c r="D26" s="35">
        <f>IF($D$22&lt;0,(D22*(D3/D5)*-1),(D22*(D3/D5)))</f>
        <v>0</v>
      </c>
      <c r="E26" s="6"/>
      <c r="F26" s="30">
        <v>6224.68</v>
      </c>
      <c r="G26" s="11">
        <v>7113.9</v>
      </c>
      <c r="H26" s="31">
        <v>253.54</v>
      </c>
      <c r="I26" s="6"/>
    </row>
    <row r="27" spans="1:9" ht="15" thickBot="1" x14ac:dyDescent="0.35">
      <c r="A27" s="5"/>
      <c r="B27" s="33"/>
      <c r="C27" s="34" t="str">
        <f>IF($D$22&lt;0,"SUBSIDIO PLAZA 3","ISR PLAZA 1")</f>
        <v>ISR PLAZA 1</v>
      </c>
      <c r="D27" s="36">
        <f>IF($D$22&lt;0,(D22*(D4/D5)*-1),(D22*(D4/D5)))</f>
        <v>0</v>
      </c>
      <c r="E27" s="6"/>
      <c r="F27" s="30">
        <v>7113.91</v>
      </c>
      <c r="G27" s="11">
        <v>7382.33</v>
      </c>
      <c r="H27" s="31">
        <v>217.61</v>
      </c>
      <c r="I27" s="6"/>
    </row>
    <row r="28" spans="1:9" ht="15" thickBot="1" x14ac:dyDescent="0.35">
      <c r="A28" s="5"/>
      <c r="B28" s="5"/>
      <c r="C28" s="5"/>
      <c r="D28" s="42">
        <f>SUM(D25:D27)</f>
        <v>5877.78</v>
      </c>
      <c r="E28" s="6"/>
      <c r="F28" s="37">
        <v>7382.34</v>
      </c>
      <c r="G28" s="21" t="s">
        <v>17</v>
      </c>
      <c r="H28" s="38">
        <v>0</v>
      </c>
      <c r="I28" s="6"/>
    </row>
    <row r="29" spans="1:9" x14ac:dyDescent="0.3">
      <c r="A29" s="5"/>
      <c r="B29" s="39"/>
      <c r="C29" s="39"/>
      <c r="D29" s="39"/>
      <c r="E29" s="6"/>
      <c r="F29" s="6"/>
      <c r="G29" s="6"/>
      <c r="H29" s="6"/>
      <c r="I29" s="6"/>
    </row>
  </sheetData>
  <sheetProtection algorithmName="SHA-512" hashValue="PWIysz+NJwOXhbKx4DHO0d/r+UGttbAub+jaxEkasahWuPg7G6exE4e/RtjnKokt6U2h8HTts7kFts6H/MiNzg==" saltValue="OygoQ/odlrI3e0o9fsvTCA==" spinCount="100000" sheet="1" objects="1" scenarios="1" selectLockedCells="1"/>
  <mergeCells count="6">
    <mergeCell ref="B24:D24"/>
    <mergeCell ref="F1:I1"/>
    <mergeCell ref="F2:I2"/>
    <mergeCell ref="F16:H16"/>
    <mergeCell ref="C1:D1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 DEL ISR 2021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RHSIIA</dc:creator>
  <cp:lastModifiedBy>RHSYSDEV</cp:lastModifiedBy>
  <dcterms:created xsi:type="dcterms:W3CDTF">2020-07-27T03:33:45Z</dcterms:created>
  <dcterms:modified xsi:type="dcterms:W3CDTF">2021-01-27T17:22:11Z</dcterms:modified>
</cp:coreProperties>
</file>